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5"/>
    <sheet name="Agent Commission Calculator" sheetId="2" r:id="rId6"/>
    <sheet name="Broker Comp Calculator" sheetId="3" r:id="rId7"/>
  </sheets>
</workbook>
</file>

<file path=xl/metadata.xml><?xml version="1.0" encoding="utf-8"?>
<metadata xmlns:xda="http://schemas.microsoft.com/office/spreadsheetml/2017/dynamicarray"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<sst xmlns="http://schemas.openxmlformats.org/spreadsheetml/2006/main" uniqueCount="84">
  <si>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</si>
  <si>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</si>
  <si>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</si>
  <si>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</si>
  <si>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Agent Commission Calculator</t>
  </si>
  <si>
    <t>Table 1</t>
  </si>
  <si>
    <t>THA Realty Commission Calculator</t>
  </si>
  <si>
    <t>Your Current Earnings Structure</t>
  </si>
  <si>
    <t>THA Realty Earnings Structure</t>
  </si>
  <si>
    <t># of Deals Per Year (1)</t>
  </si>
  <si>
    <t>Flat Fee - per deal (4)</t>
  </si>
  <si>
    <t>Total Sales Price</t>
  </si>
  <si>
    <t>Admin Fee - 1 annual fee</t>
  </si>
  <si>
    <t>Current Commission Split</t>
  </si>
  <si>
    <t>E&amp;O Fee - 1 annual fee</t>
  </si>
  <si>
    <t>Average selling price</t>
  </si>
  <si>
    <t>Royalty Fee % (2)</t>
  </si>
  <si>
    <t>Transaction fee (per deal)</t>
  </si>
  <si>
    <t>Desk Fee (Monthly)(3)</t>
  </si>
  <si>
    <t>CRM Expenses (Monthly)(3)</t>
  </si>
  <si>
    <t>Online Lead Gen Expenses (Monthly) (3)</t>
  </si>
  <si>
    <t>Marketing Expenses (Monthly)(3)</t>
  </si>
  <si>
    <t>Your Current Annual Earnings</t>
  </si>
  <si>
    <t>Your Potential Annual Earnings</t>
  </si>
  <si>
    <t>Sales</t>
  </si>
  <si>
    <t>Commission %</t>
  </si>
  <si>
    <t>Total Gross Commissions</t>
  </si>
  <si>
    <t>Royalties Paid</t>
  </si>
  <si>
    <t>Flat Fee</t>
  </si>
  <si>
    <t>Total Net Commissions</t>
  </si>
  <si>
    <t>Admin Fee Paid</t>
  </si>
  <si>
    <t>Agent Split</t>
  </si>
  <si>
    <t>E&amp;O Fee Paid</t>
  </si>
  <si>
    <t>Agent Gross Income</t>
  </si>
  <si>
    <t>Transaction Fees Paid</t>
  </si>
  <si>
    <t>Desk Fees Paid</t>
  </si>
  <si>
    <t>CRM Expenses Paid</t>
  </si>
  <si>
    <t>Online Lead Gen Expenses Paid</t>
  </si>
  <si>
    <t>Market Expenses Paid</t>
  </si>
  <si>
    <t xml:space="preserve">Increase in Earnings with THA Realty's Structure    </t>
  </si>
  <si>
    <t>1 - If representing the buyer and the seller, enter those as two separate transactions.  All the math is based on a 3% commission</t>
  </si>
  <si>
    <t>4 - This flat fee structure is only available once an agent has proven prior year deals of 10 or more.  The flat fee charged will be capped at 24 deals ($13,200).</t>
  </si>
  <si>
    <t>2 - Royalty fee deducted from gross commission, prior to the split</t>
  </si>
  <si>
    <t>3 - Deducted from Agent Gross Income</t>
  </si>
  <si>
    <t>Broker Comp Calculator</t>
  </si>
  <si>
    <t>THA Realty Broker Compensation Calculator</t>
  </si>
  <si>
    <t>Agency Data</t>
  </si>
  <si>
    <t>Broker Compensation</t>
  </si>
  <si>
    <t>THA Brands Impact</t>
  </si>
  <si>
    <t># of Deals Per Year</t>
  </si>
  <si>
    <t>Deal Flow Bonus</t>
  </si>
  <si>
    <t>Agency</t>
  </si>
  <si>
    <t># of Deals Represented Buyer</t>
  </si>
  <si>
    <t># of Deals</t>
  </si>
  <si>
    <t>Flat Fee - per deal</t>
  </si>
  <si>
    <t>Average # homes sold per month</t>
  </si>
  <si>
    <t>Bonus per Deal</t>
  </si>
  <si>
    <t>Admin Fee - per deal</t>
  </si>
  <si>
    <t>Average Selling Price</t>
  </si>
  <si>
    <t>Broker's Bonus</t>
  </si>
  <si>
    <t>Mortgage Conversion %</t>
  </si>
  <si>
    <t>Share of Profits Bonus</t>
  </si>
  <si>
    <t>Income Taxes</t>
  </si>
  <si>
    <t>Projected # Closings Converted</t>
  </si>
  <si>
    <t>Projected Profits</t>
  </si>
  <si>
    <t>After Tax Cash Flow</t>
  </si>
  <si>
    <t>Projected %</t>
  </si>
  <si>
    <t>Mortgage</t>
  </si>
  <si>
    <t>Deal flow Bonus - per deal</t>
  </si>
  <si>
    <t>Title</t>
  </si>
  <si>
    <t>Share of THA Mortgage Profits Bonus</t>
  </si>
  <si>
    <t>60% after tax $500 per buy side</t>
  </si>
  <si>
    <t>% THA Mortgage earns</t>
  </si>
  <si>
    <t>THA Brands Net Profit</t>
  </si>
  <si>
    <t>Loan Origination Fee - Revenue per deal</t>
  </si>
  <si>
    <t>Underwriter - Expense per deal</t>
  </si>
  <si>
    <t>LO Basis Points on Self</t>
  </si>
  <si>
    <t>Mort Processor Per-deal Bonus</t>
  </si>
  <si>
    <t>Payroll Taxes</t>
  </si>
  <si>
    <t>Overhead</t>
  </si>
  <si>
    <t>Net Projected Profits</t>
  </si>
  <si>
    <t>Conversion %</t>
  </si>
  <si>
    <t>Bonus %</t>
  </si>
  <si>
    <t>Bonus $</t>
  </si>
</sst>
</file>

<file path=xl/styles.xml><?xml version="1.0" encoding="utf-8"?>
<styleSheet xmlns="http://schemas.openxmlformats.org/spreadsheetml/2006/main">
  <numFmts count="5">
    <numFmt numFmtId="0" formatCode="General"/>
    <numFmt numFmtId="59" formatCode="&quot; &quot;* #,##0.00&quot; &quot;;&quot; &quot;* (#,##0.00);&quot; &quot;* &quot;-&quot;??&quot; &quot;"/>
    <numFmt numFmtId="60" formatCode="&quot; &quot;* #,##0&quot; &quot;;&quot; &quot;* (#,##0);&quot; &quot;* &quot;-&quot;??&quot; &quot;"/>
    <numFmt numFmtId="61" formatCode="&quot; &quot;&quot;$&quot;* #,##0&quot; &quot;;&quot; &quot;&quot;$&quot;* (#,##0);&quot; &quot;&quot;$&quot;* &quot;-&quot;??&quot; &quot;"/>
    <numFmt numFmtId="62" formatCode="0.0%"/>
  </numFmts>
  <fonts count="19">
    <font>
      <sz val="11"/>
      <color indexed="8"/>
      <name val="Arial"/>
    </font>
    <font>
      <sz val="12"/>
      <color indexed="8"/>
      <name val="Arial"/>
    </font>
    <font>
      <sz val="14"/>
      <color indexed="8"/>
      <name val="Arial"/>
    </font>
    <font>
      <sz val="12"/>
      <color indexed="8"/>
      <name val="Helvetica Neue"/>
    </font>
    <font>
      <u val="single"/>
      <sz val="12"/>
      <color indexed="11"/>
      <name val="Arial"/>
    </font>
    <font>
      <sz val="14"/>
      <color indexed="8"/>
      <name val="Arial"/>
    </font>
    <font>
      <b val="1"/>
      <sz val="18"/>
      <color indexed="8"/>
      <name val="Arial"/>
    </font>
    <font>
      <b val="1"/>
      <sz val="14"/>
      <color indexed="8"/>
      <name val="Arial"/>
    </font>
    <font>
      <sz val="11"/>
      <color indexed="17"/>
      <name val="Arial"/>
    </font>
    <font>
      <i val="1"/>
      <sz val="8"/>
      <color indexed="18"/>
      <name val="Arial"/>
    </font>
    <font>
      <sz val="8"/>
      <color indexed="18"/>
      <name val="Arial"/>
    </font>
    <font>
      <i val="1"/>
      <sz val="11"/>
      <color indexed="8"/>
      <name val="Arial"/>
    </font>
    <font>
      <u val="single"/>
      <sz val="11"/>
      <color indexed="8"/>
      <name val="Arial"/>
    </font>
    <font>
      <sz val="8"/>
      <color indexed="8"/>
      <name val="Arial"/>
    </font>
    <font>
      <sz val="12"/>
      <color indexed="17"/>
      <name val="Arial"/>
    </font>
    <font>
      <sz val="11"/>
      <color indexed="20"/>
      <name val="Arial"/>
    </font>
    <font>
      <b val="1"/>
      <u val="single"/>
      <sz val="11"/>
      <color indexed="8"/>
      <name val="Arial"/>
    </font>
    <font>
      <b val="1"/>
      <sz val="12"/>
      <color indexed="8"/>
      <name val="Arial"/>
    </font>
    <font>
      <i val="1"/>
      <sz val="11"/>
      <color indexed="18"/>
      <name val="Arial"/>
    </font>
  </fonts>
  <fills count="9">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3"/>
        <bgColor auto="1"/>
      </patternFill>
    </fill>
    <fill>
      <patternFill patternType="solid">
        <fgColor indexed="15"/>
        <bgColor auto="1"/>
      </patternFill>
    </fill>
    <fill>
      <patternFill patternType="solid">
        <fgColor indexed="16"/>
        <bgColor auto="1"/>
      </patternFill>
    </fill>
    <fill>
      <patternFill patternType="solid">
        <fgColor indexed="19"/>
        <bgColor auto="1"/>
      </patternFill>
    </fill>
  </fills>
  <borders count="16">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thin">
        <color indexed="14"/>
      </right>
      <top style="thin">
        <color indexed="14"/>
      </top>
      <bottom style="thin">
        <color indexed="14"/>
      </bottom>
      <diagonal/>
    </border>
    <border>
      <left style="thin">
        <color indexed="14"/>
      </left>
      <right style="thin">
        <color indexed="14"/>
      </right>
      <top style="thin">
        <color indexed="14"/>
      </top>
      <bottom style="thin">
        <color indexed="14"/>
      </bottom>
      <diagonal/>
    </border>
    <border>
      <left style="thin">
        <color indexed="14"/>
      </left>
      <right style="thin">
        <color indexed="14"/>
      </right>
      <top style="medium">
        <color indexed="8"/>
      </top>
      <bottom style="medium">
        <color indexed="8"/>
      </bottom>
      <diagonal/>
    </border>
    <border>
      <left style="thin">
        <color indexed="14"/>
      </left>
      <right style="thin">
        <color indexed="14"/>
      </right>
      <top style="medium">
        <color indexed="8"/>
      </top>
      <bottom style="thin">
        <color indexed="14"/>
      </bottom>
      <diagonal/>
    </border>
    <border>
      <left style="thin">
        <color indexed="14"/>
      </left>
      <right style="medium">
        <color indexed="8"/>
      </right>
      <top style="thin">
        <color indexed="14"/>
      </top>
      <bottom style="thin">
        <color indexed="14"/>
      </bottom>
      <diagonal/>
    </border>
    <border>
      <left style="thin">
        <color indexed="14"/>
      </left>
      <right style="thin">
        <color indexed="14"/>
      </right>
      <top style="thin">
        <color indexed="14"/>
      </top>
      <bottom style="medium">
        <color indexed="8"/>
      </bottom>
      <diagonal/>
    </border>
    <border>
      <left style="thin">
        <color indexed="14"/>
      </left>
      <right style="thin">
        <color indexed="14"/>
      </right>
      <top style="thin">
        <color indexed="14"/>
      </top>
      <bottom style="thin">
        <color indexed="8"/>
      </bottom>
      <diagonal/>
    </border>
    <border>
      <left style="thin">
        <color indexed="14"/>
      </left>
      <right style="thin">
        <color indexed="14"/>
      </right>
      <top style="thin">
        <color indexed="8"/>
      </top>
      <bottom style="thin">
        <color indexed="14"/>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thin">
        <color indexed="14"/>
      </top>
      <bottom style="thin">
        <color indexed="14"/>
      </bottom>
      <diagonal/>
    </border>
    <border>
      <left style="thin">
        <color indexed="14"/>
      </left>
      <right style="thin">
        <color indexed="14"/>
      </right>
      <top style="thin">
        <color indexed="8"/>
      </top>
      <bottom style="thin">
        <color indexed="8"/>
      </bottom>
      <diagonal/>
    </border>
    <border>
      <left style="thin">
        <color indexed="14"/>
      </left>
      <right style="thin">
        <color indexed="14"/>
      </right>
      <top style="thin">
        <color indexed="8"/>
      </top>
      <bottom style="medium">
        <color indexed="8"/>
      </bottom>
      <diagonal/>
    </border>
  </borders>
  <cellStyleXfs count="1">
    <xf numFmtId="0" fontId="0" applyNumberFormat="0" applyFont="1" applyFill="0" applyBorder="0" applyAlignment="1" applyProtection="0">
      <alignment vertical="bottom"/>
    </xf>
  </cellStyleXfs>
  <cellXfs count="120">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center" vertical="bottom"/>
    </xf>
    <xf numFmtId="59" fontId="6" fillId="4" borderId="2" applyNumberFormat="1" applyFont="1" applyFill="1" applyBorder="1" applyAlignment="1" applyProtection="0">
      <alignment horizontal="center" vertical="bottom"/>
    </xf>
    <xf numFmtId="59" fontId="6" fillId="4" borderId="3" applyNumberFormat="1" applyFont="1" applyFill="1" applyBorder="1" applyAlignment="1" applyProtection="0">
      <alignment horizontal="center" vertical="bottom"/>
    </xf>
    <xf numFmtId="0" fontId="0" fillId="5" borderId="4" applyNumberFormat="0" applyFont="1" applyFill="1" applyBorder="1" applyAlignment="1" applyProtection="0">
      <alignment vertical="bottom"/>
    </xf>
    <xf numFmtId="0" fontId="0" fillId="5" borderId="5" applyNumberFormat="0" applyFont="1" applyFill="1" applyBorder="1" applyAlignment="1" applyProtection="0">
      <alignment vertical="bottom"/>
    </xf>
    <xf numFmtId="0" fontId="0" fillId="5" borderId="6" applyNumberFormat="0" applyFont="1" applyFill="1" applyBorder="1" applyAlignment="1" applyProtection="0">
      <alignment vertical="bottom"/>
    </xf>
    <xf numFmtId="0" fontId="0" fillId="5" borderId="7" applyNumberFormat="0" applyFont="1" applyFill="1" applyBorder="1" applyAlignment="1" applyProtection="0">
      <alignment vertical="bottom"/>
    </xf>
    <xf numFmtId="49" fontId="7" fillId="6" borderId="1" applyNumberFormat="1" applyFont="1" applyFill="1" applyBorder="1" applyAlignment="1" applyProtection="0">
      <alignment horizontal="center" vertical="bottom"/>
    </xf>
    <xf numFmtId="0" fontId="7" fillId="6" borderId="2" applyNumberFormat="0" applyFont="1" applyFill="1" applyBorder="1" applyAlignment="1" applyProtection="0">
      <alignment horizontal="center" vertical="bottom"/>
    </xf>
    <xf numFmtId="0" fontId="7" fillId="6" borderId="3" applyNumberFormat="0" applyFont="1" applyFill="1" applyBorder="1" applyAlignment="1" applyProtection="0">
      <alignment horizontal="center" vertical="bottom"/>
    </xf>
    <xf numFmtId="0" fontId="0" fillId="5" borderId="8" applyNumberFormat="0" applyFont="1" applyFill="1" applyBorder="1" applyAlignment="1" applyProtection="0">
      <alignment vertical="bottom"/>
    </xf>
    <xf numFmtId="49" fontId="7" fillId="7" borderId="1" applyNumberFormat="1" applyFont="1" applyFill="1" applyBorder="1" applyAlignment="1" applyProtection="0">
      <alignment horizontal="center" vertical="bottom"/>
    </xf>
    <xf numFmtId="0" fontId="7" fillId="7" borderId="2" applyNumberFormat="0" applyFont="1" applyFill="1" applyBorder="1" applyAlignment="1" applyProtection="0">
      <alignment horizontal="center" vertical="bottom"/>
    </xf>
    <xf numFmtId="0" fontId="7" fillId="7" borderId="3" applyNumberFormat="0" applyFont="1" applyFill="1" applyBorder="1" applyAlignment="1" applyProtection="0">
      <alignment horizontal="center" vertical="bottom"/>
    </xf>
    <xf numFmtId="49" fontId="0" fillId="5" borderId="5" applyNumberFormat="1" applyFont="1" applyFill="1" applyBorder="1" applyAlignment="1" applyProtection="0">
      <alignment vertical="bottom"/>
    </xf>
    <xf numFmtId="60" fontId="8" fillId="5" borderId="5" applyNumberFormat="1" applyFont="1" applyFill="1" applyBorder="1" applyAlignment="1" applyProtection="0">
      <alignment vertical="bottom"/>
    </xf>
    <xf numFmtId="61" fontId="0" fillId="5" borderId="5" applyNumberFormat="1" applyFont="1" applyFill="1" applyBorder="1" applyAlignment="1" applyProtection="0">
      <alignment vertical="bottom"/>
    </xf>
    <xf numFmtId="61" fontId="8" fillId="5" borderId="5" applyNumberFormat="1" applyFont="1" applyFill="1" applyBorder="1" applyAlignment="1" applyProtection="0">
      <alignment vertical="bottom"/>
    </xf>
    <xf numFmtId="9" fontId="8" fillId="5" borderId="5" applyNumberFormat="1" applyFont="1" applyFill="1" applyBorder="1" applyAlignment="1" applyProtection="0">
      <alignment vertical="bottom"/>
    </xf>
    <xf numFmtId="49" fontId="9" fillId="5" borderId="5" applyNumberFormat="1" applyFont="1" applyFill="1" applyBorder="1" applyAlignment="1" applyProtection="0">
      <alignment horizontal="right" vertical="bottom"/>
    </xf>
    <xf numFmtId="59" fontId="9" fillId="5" borderId="5" applyNumberFormat="1" applyFont="1" applyFill="1" applyBorder="1" applyAlignment="1" applyProtection="0">
      <alignment horizontal="right" vertical="bottom"/>
    </xf>
    <xf numFmtId="60" fontId="9" fillId="5" borderId="5" applyNumberFormat="1" applyFont="1" applyFill="1" applyBorder="1" applyAlignment="1" applyProtection="0">
      <alignment horizontal="right" vertical="bottom"/>
    </xf>
    <xf numFmtId="61" fontId="9" fillId="5" borderId="5" applyNumberFormat="1" applyFont="1" applyFill="1" applyBorder="1" applyAlignment="1" applyProtection="0">
      <alignment horizontal="right" vertical="bottom"/>
    </xf>
    <xf numFmtId="0" fontId="0" fillId="5" borderId="9" applyNumberFormat="0" applyFont="1" applyFill="1" applyBorder="1" applyAlignment="1" applyProtection="0">
      <alignment vertical="bottom"/>
    </xf>
    <xf numFmtId="49" fontId="0" fillId="5" borderId="5" applyNumberFormat="1" applyFont="1" applyFill="1" applyBorder="1" applyAlignment="1" applyProtection="0">
      <alignment horizontal="right" vertical="bottom"/>
    </xf>
    <xf numFmtId="59" fontId="0" fillId="5" borderId="5" applyNumberFormat="1" applyFont="1" applyFill="1" applyBorder="1" applyAlignment="1" applyProtection="0">
      <alignment horizontal="right" vertical="bottom"/>
    </xf>
    <xf numFmtId="60" fontId="0" fillId="5" borderId="5" applyNumberFormat="1" applyFont="1" applyFill="1" applyBorder="1" applyAlignment="1" applyProtection="0">
      <alignment horizontal="right" vertical="bottom"/>
    </xf>
    <xf numFmtId="9" fontId="0" fillId="5" borderId="10" applyNumberFormat="1" applyFont="1" applyFill="1" applyBorder="1" applyAlignment="1" applyProtection="0">
      <alignment vertical="bottom"/>
    </xf>
    <xf numFmtId="60" fontId="0" fillId="5" borderId="11" applyNumberFormat="1" applyFont="1" applyFill="1" applyBorder="1" applyAlignment="1" applyProtection="0">
      <alignment vertical="bottom"/>
    </xf>
    <xf numFmtId="61" fontId="0" fillId="5" borderId="5" applyNumberFormat="1" applyFont="1" applyFill="1" applyBorder="1" applyAlignment="1" applyProtection="0">
      <alignment horizontal="right" vertical="bottom"/>
    </xf>
    <xf numFmtId="9" fontId="0" fillId="5" borderId="5" applyNumberFormat="1" applyFont="1" applyFill="1" applyBorder="1" applyAlignment="1" applyProtection="0">
      <alignment horizontal="right" vertical="bottom"/>
    </xf>
    <xf numFmtId="60" fontId="0" fillId="5" borderId="10" applyNumberFormat="1" applyFont="1" applyFill="1" applyBorder="1" applyAlignment="1" applyProtection="0">
      <alignment vertical="bottom"/>
    </xf>
    <xf numFmtId="62" fontId="9" fillId="5" borderId="5" applyNumberFormat="1" applyFont="1" applyFill="1" applyBorder="1" applyAlignment="1" applyProtection="0">
      <alignment vertical="bottom"/>
    </xf>
    <xf numFmtId="60" fontId="0" fillId="5" borderId="5" applyNumberFormat="1" applyFont="1" applyFill="1" applyBorder="1" applyAlignment="1" applyProtection="0">
      <alignment vertical="bottom"/>
    </xf>
    <xf numFmtId="0" fontId="0" fillId="5" borderId="5" applyNumberFormat="1" applyFont="1" applyFill="1" applyBorder="1" applyAlignment="1" applyProtection="0">
      <alignment horizontal="right" vertical="bottom"/>
    </xf>
    <xf numFmtId="0" fontId="10" fillId="5" borderId="5" applyNumberFormat="0" applyFont="1" applyFill="1" applyBorder="1" applyAlignment="1" applyProtection="0">
      <alignment vertical="bottom"/>
    </xf>
    <xf numFmtId="60" fontId="0" fillId="5" borderId="9" applyNumberFormat="1" applyFont="1" applyFill="1" applyBorder="1" applyAlignment="1" applyProtection="0">
      <alignment vertical="bottom"/>
    </xf>
    <xf numFmtId="61" fontId="10" fillId="5" borderId="5" applyNumberFormat="1" applyFont="1" applyFill="1" applyBorder="1" applyAlignment="1" applyProtection="0">
      <alignment vertical="bottom"/>
    </xf>
    <xf numFmtId="60" fontId="9" fillId="5" borderId="8" applyNumberFormat="1" applyFont="1" applyFill="1" applyBorder="1" applyAlignment="1" applyProtection="0">
      <alignment horizontal="right" vertical="bottom"/>
    </xf>
    <xf numFmtId="61" fontId="7" fillId="6" borderId="12" applyNumberFormat="1" applyFont="1" applyFill="1" applyBorder="1" applyAlignment="1" applyProtection="0">
      <alignment vertical="bottom"/>
    </xf>
    <xf numFmtId="0" fontId="10" fillId="5" borderId="4" applyNumberFormat="0" applyFont="1" applyFill="1" applyBorder="1" applyAlignment="1" applyProtection="0">
      <alignment vertical="bottom"/>
    </xf>
    <xf numFmtId="61" fontId="7" fillId="7" borderId="12" applyNumberFormat="1" applyFont="1" applyFill="1" applyBorder="1" applyAlignment="1" applyProtection="0">
      <alignment vertical="bottom"/>
    </xf>
    <xf numFmtId="59" fontId="9" fillId="5" borderId="9" applyNumberFormat="1" applyFont="1" applyFill="1" applyBorder="1" applyAlignment="1" applyProtection="0">
      <alignment horizontal="right" vertical="bottom"/>
    </xf>
    <xf numFmtId="60" fontId="9" fillId="5" borderId="9" applyNumberFormat="1" applyFont="1" applyFill="1" applyBorder="1" applyAlignment="1" applyProtection="0">
      <alignment horizontal="right" vertical="bottom"/>
    </xf>
    <xf numFmtId="62" fontId="9" fillId="5" borderId="6" applyNumberFormat="1" applyFont="1" applyFill="1" applyBorder="1" applyAlignment="1" applyProtection="0">
      <alignment horizontal="right" vertical="bottom"/>
    </xf>
    <xf numFmtId="0" fontId="10" fillId="5" borderId="9" applyNumberFormat="0" applyFont="1" applyFill="1" applyBorder="1" applyAlignment="1" applyProtection="0">
      <alignment vertical="bottom"/>
    </xf>
    <xf numFmtId="61" fontId="10" fillId="5" borderId="9" applyNumberFormat="1" applyFont="1" applyFill="1" applyBorder="1" applyAlignment="1" applyProtection="0">
      <alignment vertical="bottom"/>
    </xf>
    <xf numFmtId="49" fontId="9" fillId="5" borderId="9" applyNumberFormat="1" applyFont="1" applyFill="1" applyBorder="1" applyAlignment="1" applyProtection="0">
      <alignment horizontal="right" vertical="bottom"/>
    </xf>
    <xf numFmtId="59" fontId="9" fillId="4" borderId="1" applyNumberFormat="1" applyFont="1" applyFill="1" applyBorder="1" applyAlignment="1" applyProtection="0">
      <alignment horizontal="right" vertical="bottom"/>
    </xf>
    <xf numFmtId="59" fontId="9" fillId="4" borderId="2" applyNumberFormat="1" applyFont="1" applyFill="1" applyBorder="1" applyAlignment="1" applyProtection="0">
      <alignment horizontal="right" vertical="bottom"/>
    </xf>
    <xf numFmtId="60" fontId="9" fillId="4" borderId="2" applyNumberFormat="1" applyFont="1" applyFill="1" applyBorder="1" applyAlignment="1" applyProtection="0">
      <alignment horizontal="right" vertical="bottom"/>
    </xf>
    <xf numFmtId="62" fontId="9" fillId="4" borderId="2" applyNumberFormat="1" applyFont="1" applyFill="1" applyBorder="1" applyAlignment="1" applyProtection="0">
      <alignment horizontal="right" vertical="bottom"/>
    </xf>
    <xf numFmtId="0" fontId="10" fillId="4" borderId="2" applyNumberFormat="0" applyFont="1" applyFill="1" applyBorder="1" applyAlignment="1" applyProtection="0">
      <alignment vertical="bottom"/>
    </xf>
    <xf numFmtId="61" fontId="10" fillId="4" borderId="2" applyNumberFormat="1" applyFont="1" applyFill="1" applyBorder="1" applyAlignment="1" applyProtection="0">
      <alignment vertical="bottom"/>
    </xf>
    <xf numFmtId="61" fontId="7" fillId="4" borderId="2" applyNumberFormat="1" applyFont="1" applyFill="1" applyBorder="1" applyAlignment="1" applyProtection="0">
      <alignment horizontal="right" vertical="bottom"/>
    </xf>
    <xf numFmtId="49" fontId="7" fillId="4" borderId="2" applyNumberFormat="1" applyFont="1" applyFill="1" applyBorder="1" applyAlignment="1" applyProtection="0">
      <alignment horizontal="right" vertical="bottom"/>
    </xf>
    <xf numFmtId="61" fontId="7" fillId="4" borderId="3" applyNumberFormat="1" applyFont="1" applyFill="1" applyBorder="1" applyAlignment="1" applyProtection="0">
      <alignment vertical="bottom"/>
    </xf>
    <xf numFmtId="59" fontId="9" fillId="5" borderId="7" applyNumberFormat="1" applyFont="1" applyFill="1" applyBorder="1" applyAlignment="1" applyProtection="0">
      <alignment horizontal="right" vertical="bottom"/>
    </xf>
    <xf numFmtId="60" fontId="9" fillId="5" borderId="7" applyNumberFormat="1" applyFont="1" applyFill="1" applyBorder="1" applyAlignment="1" applyProtection="0">
      <alignment horizontal="right" vertical="bottom"/>
    </xf>
    <xf numFmtId="62" fontId="9" fillId="5" borderId="7" applyNumberFormat="1" applyFont="1" applyFill="1" applyBorder="1" applyAlignment="1" applyProtection="0">
      <alignment horizontal="right" vertical="bottom"/>
    </xf>
    <xf numFmtId="0" fontId="10" fillId="5" borderId="7" applyNumberFormat="0" applyFont="1" applyFill="1" applyBorder="1" applyAlignment="1" applyProtection="0">
      <alignment vertical="bottom"/>
    </xf>
    <xf numFmtId="61" fontId="10" fillId="5" borderId="7" applyNumberFormat="1" applyFont="1" applyFill="1" applyBorder="1" applyAlignment="1" applyProtection="0">
      <alignment vertical="bottom"/>
    </xf>
    <xf numFmtId="49" fontId="9" fillId="5" borderId="7" applyNumberFormat="1" applyFont="1" applyFill="1" applyBorder="1" applyAlignment="1" applyProtection="0">
      <alignment horizontal="right" vertical="bottom"/>
    </xf>
    <xf numFmtId="49" fontId="11" fillId="5" borderId="5" applyNumberFormat="1" applyFont="1" applyFill="1" applyBorder="1" applyAlignment="1" applyProtection="0">
      <alignment horizontal="left" vertical="bottom" wrapText="1"/>
    </xf>
    <xf numFmtId="61" fontId="9" fillId="5" borderId="5" applyNumberFormat="1" applyFont="1" applyFill="1" applyBorder="1" applyAlignment="1" applyProtection="0">
      <alignment vertical="bottom"/>
    </xf>
    <xf numFmtId="49" fontId="11" fillId="5" borderId="5" applyNumberFormat="1" applyFont="1" applyFill="1" applyBorder="1" applyAlignment="1" applyProtection="0">
      <alignment horizontal="left" vertical="top" wrapText="1"/>
    </xf>
    <xf numFmtId="0" fontId="9" fillId="5" borderId="5" applyNumberFormat="0" applyFont="1" applyFill="1" applyBorder="1" applyAlignment="1" applyProtection="0">
      <alignment vertical="bottom"/>
    </xf>
    <xf numFmtId="0" fontId="0" applyNumberFormat="1" applyFont="1" applyFill="0" applyBorder="0" applyAlignment="1" applyProtection="0">
      <alignment vertical="bottom"/>
    </xf>
    <xf numFmtId="49" fontId="7" fillId="8" borderId="1" applyNumberFormat="1" applyFont="1" applyFill="1" applyBorder="1" applyAlignment="1" applyProtection="0">
      <alignment horizontal="center" vertical="bottom"/>
    </xf>
    <xf numFmtId="0" fontId="7" fillId="8" borderId="2" applyNumberFormat="0" applyFont="1" applyFill="1" applyBorder="1" applyAlignment="1" applyProtection="0">
      <alignment horizontal="center" vertical="bottom"/>
    </xf>
    <xf numFmtId="0" fontId="7" fillId="8" borderId="3" applyNumberFormat="0" applyFont="1" applyFill="1" applyBorder="1" applyAlignment="1" applyProtection="0">
      <alignment horizontal="center" vertical="bottom"/>
    </xf>
    <xf numFmtId="0" fontId="0" fillId="5" borderId="13" applyNumberFormat="0" applyFont="1" applyFill="1" applyBorder="1" applyAlignment="1" applyProtection="0">
      <alignment vertical="bottom"/>
    </xf>
    <xf numFmtId="60" fontId="8" fillId="5" borderId="5" applyNumberFormat="1" applyFont="1" applyFill="1" applyBorder="1" applyAlignment="1" applyProtection="0">
      <alignment horizontal="right" vertical="bottom"/>
    </xf>
    <xf numFmtId="0" fontId="1" fillId="5" borderId="5" applyNumberFormat="0" applyFont="1" applyFill="1" applyBorder="1" applyAlignment="1" applyProtection="0">
      <alignment vertical="top" wrapText="1"/>
    </xf>
    <xf numFmtId="49" fontId="12" fillId="5" borderId="5" applyNumberFormat="1" applyFont="1" applyFill="1" applyBorder="1" applyAlignment="1" applyProtection="0">
      <alignment vertical="top"/>
    </xf>
    <xf numFmtId="49" fontId="12" fillId="5" borderId="5" applyNumberFormat="1" applyFont="1" applyFill="1" applyBorder="1" applyAlignment="1" applyProtection="0">
      <alignment vertical="bottom"/>
    </xf>
    <xf numFmtId="0" fontId="0" fillId="5" borderId="5" applyNumberFormat="0" applyFont="1" applyFill="1" applyBorder="1" applyAlignment="1" applyProtection="0">
      <alignment vertical="top" wrapText="1"/>
    </xf>
    <xf numFmtId="0" fontId="0" fillId="5" borderId="5" applyNumberFormat="0" applyFont="1" applyFill="1" applyBorder="1" applyAlignment="1" applyProtection="0">
      <alignment vertical="top"/>
    </xf>
    <xf numFmtId="0" fontId="13" fillId="5" borderId="5" applyNumberFormat="0" applyFont="1" applyFill="1" applyBorder="1" applyAlignment="1" applyProtection="0">
      <alignment vertical="bottom"/>
    </xf>
    <xf numFmtId="49" fontId="10" fillId="5" borderId="5" applyNumberFormat="1" applyFont="1" applyFill="1" applyBorder="1" applyAlignment="1" applyProtection="0">
      <alignment horizontal="right" vertical="bottom"/>
    </xf>
    <xf numFmtId="61" fontId="8" fillId="5" borderId="5" applyNumberFormat="1" applyFont="1" applyFill="1" applyBorder="1" applyAlignment="1" applyProtection="0">
      <alignment horizontal="right" vertical="bottom"/>
    </xf>
    <xf numFmtId="49" fontId="1" fillId="5" borderId="5" applyNumberFormat="1" applyFont="1" applyFill="1" applyBorder="1" applyAlignment="1" applyProtection="0">
      <alignment vertical="bottom"/>
    </xf>
    <xf numFmtId="9" fontId="14" fillId="5" borderId="5" applyNumberFormat="1" applyFont="1" applyFill="1" applyBorder="1" applyAlignment="1" applyProtection="0">
      <alignment horizontal="right" vertical="bottom"/>
    </xf>
    <xf numFmtId="0" fontId="1" fillId="5" borderId="5" applyNumberFormat="0" applyFont="1" applyFill="1" applyBorder="1" applyAlignment="1" applyProtection="0">
      <alignment vertical="top"/>
    </xf>
    <xf numFmtId="49" fontId="0" fillId="5" borderId="5" applyNumberFormat="1" applyFont="1" applyFill="1" applyBorder="1" applyAlignment="1" applyProtection="0">
      <alignment vertical="top"/>
    </xf>
    <xf numFmtId="62" fontId="8" fillId="5" borderId="5" applyNumberFormat="1" applyFont="1" applyFill="1" applyBorder="1" applyAlignment="1" applyProtection="0">
      <alignment vertical="bottom"/>
    </xf>
    <xf numFmtId="0" fontId="15" fillId="5" borderId="5" applyNumberFormat="0" applyFont="1" applyFill="1" applyBorder="1" applyAlignment="1" applyProtection="0">
      <alignment vertical="bottom"/>
    </xf>
    <xf numFmtId="61" fontId="0" fillId="5" borderId="14" applyNumberFormat="1" applyFont="1" applyFill="1" applyBorder="1" applyAlignment="1" applyProtection="0">
      <alignment vertical="bottom"/>
    </xf>
    <xf numFmtId="9" fontId="0" fillId="5" borderId="5" applyNumberFormat="1" applyFont="1" applyFill="1" applyBorder="1" applyAlignment="1" applyProtection="0">
      <alignment vertical="bottom"/>
    </xf>
    <xf numFmtId="61" fontId="0" fillId="5" borderId="11" applyNumberFormat="1" applyFont="1" applyFill="1" applyBorder="1" applyAlignment="1" applyProtection="0">
      <alignment vertical="bottom"/>
    </xf>
    <xf numFmtId="0" fontId="0" fillId="5" borderId="4" applyNumberFormat="0" applyFont="1" applyFill="1" applyBorder="1" applyAlignment="1" applyProtection="0">
      <alignment vertical="top" wrapText="1"/>
    </xf>
    <xf numFmtId="0" fontId="0" fillId="5" borderId="10" applyNumberFormat="0" applyFont="1" applyFill="1" applyBorder="1" applyAlignment="1" applyProtection="0">
      <alignment vertical="bottom"/>
    </xf>
    <xf numFmtId="0" fontId="0" fillId="5" borderId="11" applyNumberFormat="0" applyFont="1" applyFill="1" applyBorder="1" applyAlignment="1" applyProtection="0">
      <alignment vertical="bottom"/>
    </xf>
    <xf numFmtId="49" fontId="16" fillId="5" borderId="7" applyNumberFormat="1" applyFont="1" applyFill="1" applyBorder="1" applyAlignment="1" applyProtection="0">
      <alignment vertical="bottom"/>
    </xf>
    <xf numFmtId="59" fontId="0" fillId="5" borderId="7" applyNumberFormat="1" applyFont="1" applyFill="1" applyBorder="1" applyAlignment="1" applyProtection="0">
      <alignment vertical="top" wrapText="1"/>
    </xf>
    <xf numFmtId="49" fontId="16" fillId="5" borderId="7" applyNumberFormat="1" applyFont="1" applyFill="1" applyBorder="1" applyAlignment="1" applyProtection="0">
      <alignment horizontal="center" vertical="bottom"/>
    </xf>
    <xf numFmtId="0" fontId="0" fillId="5" borderId="7" applyNumberFormat="0" applyFont="1" applyFill="1" applyBorder="1" applyAlignment="1" applyProtection="0">
      <alignment vertical="top" wrapText="1"/>
    </xf>
    <xf numFmtId="0" fontId="0" fillId="5" borderId="15" applyNumberFormat="0" applyFont="1" applyFill="1" applyBorder="1" applyAlignment="1" applyProtection="0">
      <alignment vertical="bottom"/>
    </xf>
    <xf numFmtId="61" fontId="0" fillId="5" borderId="5" applyNumberFormat="1" applyFont="1" applyFill="1" applyBorder="1" applyAlignment="1" applyProtection="0">
      <alignment vertical="top" wrapText="1"/>
    </xf>
    <xf numFmtId="49" fontId="17" fillId="7" borderId="1" applyNumberFormat="1" applyFont="1" applyFill="1" applyBorder="1" applyAlignment="1" applyProtection="0">
      <alignment vertical="bottom"/>
    </xf>
    <xf numFmtId="0" fontId="17" fillId="7" borderId="2" applyNumberFormat="0" applyFont="1" applyFill="1" applyBorder="1" applyAlignment="1" applyProtection="0">
      <alignment vertical="bottom"/>
    </xf>
    <xf numFmtId="61" fontId="17" fillId="7" borderId="3" applyNumberFormat="1" applyFont="1" applyFill="1" applyBorder="1" applyAlignment="1" applyProtection="0">
      <alignment vertical="bottom"/>
    </xf>
    <xf numFmtId="59" fontId="18" fillId="5" borderId="5" applyNumberFormat="1" applyFont="1" applyFill="1" applyBorder="1" applyAlignment="1" applyProtection="0">
      <alignment vertical="top" wrapText="1"/>
    </xf>
    <xf numFmtId="60" fontId="0" fillId="5" borderId="5" applyNumberFormat="1" applyFont="1" applyFill="1" applyBorder="1" applyAlignment="1" applyProtection="0">
      <alignment vertical="top" wrapText="1"/>
    </xf>
    <xf numFmtId="59" fontId="0" fillId="5" borderId="5" applyNumberFormat="1" applyFont="1" applyFill="1" applyBorder="1" applyAlignment="1" applyProtection="0">
      <alignment vertical="top" wrapText="1"/>
    </xf>
    <xf numFmtId="49" fontId="0" fillId="5" borderId="5" applyNumberFormat="1" applyFont="1" applyFill="1" applyBorder="1" applyAlignment="1" applyProtection="0">
      <alignment horizontal="left" vertical="bottom"/>
    </xf>
    <xf numFmtId="60" fontId="8" fillId="5" borderId="5" applyNumberFormat="1" applyFont="1" applyFill="1" applyBorder="1" applyAlignment="1" applyProtection="0">
      <alignment horizontal="left" vertical="bottom"/>
    </xf>
    <xf numFmtId="10" fontId="0" fillId="5" borderId="5" applyNumberFormat="1" applyFont="1" applyFill="1" applyBorder="1" applyAlignment="1" applyProtection="0">
      <alignment horizontal="right" vertical="bottom"/>
    </xf>
    <xf numFmtId="49" fontId="0" fillId="5" borderId="5" applyNumberFormat="1" applyFont="1" applyFill="1" applyBorder="1" applyAlignment="1" applyProtection="0">
      <alignment vertical="top" wrapText="1"/>
    </xf>
    <xf numFmtId="61" fontId="0" fillId="5" borderId="10" applyNumberFormat="1" applyFont="1" applyFill="1" applyBorder="1" applyAlignment="1" applyProtection="0">
      <alignment vertical="bottom"/>
    </xf>
    <xf numFmtId="49" fontId="12" fillId="5" borderId="5" applyNumberFormat="1" applyFont="1" applyFill="1" applyBorder="1" applyAlignment="1" applyProtection="0">
      <alignment horizontal="center" vertical="bottom"/>
    </xf>
    <xf numFmtId="9" fontId="0" fillId="5" borderId="5" applyNumberFormat="1" applyFont="1" applyFill="1" applyBorder="1" applyAlignment="1" applyProtection="0">
      <alignment horizontal="center" vertical="bottom"/>
    </xf>
    <xf numFmtId="62" fontId="0" fillId="5" borderId="5" applyNumberFormat="1" applyFont="1" applyFill="1" applyBorder="1" applyAlignment="1" applyProtection="0">
      <alignment horizontal="center"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4b083"/>
      <rgbColor rgb="ffffffff"/>
      <rgbColor rgb="ffaaaaaa"/>
      <rgbColor rgb="ffdadada"/>
      <rgbColor rgb="ffb4c6e7"/>
      <rgbColor rgb="ff70ad47"/>
      <rgbColor rgb="ff4472c4"/>
      <rgbColor rgb="ffdbdbdb"/>
      <rgbColor rgb="ff8000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heetMetadata" Target="metadata.xml"/><Relationship Id="rId3" Type="http://schemas.openxmlformats.org/officeDocument/2006/relationships/styles" Target="styles.xml"/><Relationship Id="rId4" Type="http://schemas.openxmlformats.org/officeDocument/2006/relationships/theme" Target="theme/theme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44</v>
      </c>
      <c r="C11" s="3"/>
      <c r="D11" s="3"/>
    </row>
    <row r="12">
      <c r="B12" s="4"/>
      <c r="C12" t="s" s="4">
        <v>5</v>
      </c>
      <c r="D12" t="s" s="5">
        <v>44</v>
      </c>
    </row>
  </sheetData>
  <mergeCells count="1">
    <mergeCell ref="B3:D3"/>
  </mergeCells>
  <hyperlinks>
    <hyperlink ref="D10" location="'Agent Commission Calculator'!R1C1" tooltip="" display="Agent Commission Calculator"/>
    <hyperlink ref="D12" location="'Broker Comp Calculator'!R1C1" tooltip="" display="Broker Comp Calculator"/>
  </hyperlinks>
</worksheet>
</file>

<file path=xl/worksheets/sheet2.xml><?xml version="1.0" encoding="utf-8"?>
<worksheet xmlns:r="http://schemas.openxmlformats.org/officeDocument/2006/relationships" xmlns="http://schemas.openxmlformats.org/spreadsheetml/2006/main">
  <dimension ref="A1:IR46"/>
  <sheetViews>
    <sheetView workbookViewId="0" showGridLines="0" defaultGridColor="1"/>
  </sheetViews>
  <sheetFormatPr defaultColWidth="8.83333" defaultRowHeight="14.25" customHeight="1" outlineLevelRow="0" outlineLevelCol="0"/>
  <cols>
    <col min="1" max="1" width="28.1719" style="6" customWidth="1"/>
    <col min="2" max="2" width="6.67188" style="6" customWidth="1"/>
    <col min="3" max="3" width="9.67188" style="6" customWidth="1"/>
    <col min="4" max="4" width="12.1719" style="6" customWidth="1"/>
    <col min="5" max="5" width="6" style="6" customWidth="1"/>
    <col min="6" max="6" width="3.35156" style="6" customWidth="1"/>
    <col min="7" max="7" width="28.1719" style="6" customWidth="1"/>
    <col min="8" max="8" width="4.17188" style="6" customWidth="1"/>
    <col min="9" max="9" width="7.67188" style="6" customWidth="1"/>
    <col min="10" max="10" width="12.6719" style="6" customWidth="1"/>
    <col min="11" max="252" width="8.85156" style="6" customWidth="1"/>
    <col min="253" max="16384" width="8.85156" style="6" customWidth="1"/>
  </cols>
  <sheetData>
    <row r="1" ht="23.25" customHeight="1">
      <c r="A1" t="s" s="7">
        <v>6</v>
      </c>
      <c r="B1" s="8"/>
      <c r="C1" s="8"/>
      <c r="D1" s="8"/>
      <c r="E1" s="8"/>
      <c r="F1" s="8"/>
      <c r="G1" s="8"/>
      <c r="H1" s="8"/>
      <c r="I1" s="8"/>
      <c r="J1" s="9"/>
      <c r="K1" s="10"/>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row>
    <row r="2" ht="15" customHeight="1">
      <c r="A2" s="12"/>
      <c r="B2" s="12"/>
      <c r="C2" s="12"/>
      <c r="D2" s="12"/>
      <c r="E2" s="13"/>
      <c r="F2" s="13"/>
      <c r="G2" s="12"/>
      <c r="H2" s="12"/>
      <c r="I2" s="12"/>
      <c r="J2" s="12"/>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row>
    <row r="3" ht="18.75" customHeight="1">
      <c r="A3" t="s" s="14">
        <v>7</v>
      </c>
      <c r="B3" s="15"/>
      <c r="C3" s="15"/>
      <c r="D3" s="16"/>
      <c r="E3" s="10"/>
      <c r="F3" s="17"/>
      <c r="G3" t="s" s="18">
        <v>8</v>
      </c>
      <c r="H3" s="19"/>
      <c r="I3" s="19"/>
      <c r="J3" s="20"/>
      <c r="K3" s="10"/>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row>
    <row r="4" ht="15.1" customHeight="1">
      <c r="A4" s="13"/>
      <c r="B4" s="13"/>
      <c r="C4" s="13"/>
      <c r="D4" s="13"/>
      <c r="E4" s="11"/>
      <c r="F4" s="11"/>
      <c r="G4" s="13"/>
      <c r="H4" s="13"/>
      <c r="I4" s="13"/>
      <c r="J4" s="13"/>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row>
    <row r="5" ht="14.6" customHeight="1">
      <c r="A5" t="s" s="21">
        <v>9</v>
      </c>
      <c r="B5" s="11"/>
      <c r="C5" s="11"/>
      <c r="D5" s="22">
        <v>31</v>
      </c>
      <c r="E5" s="11"/>
      <c r="F5" s="11"/>
      <c r="G5" t="s" s="21">
        <v>10</v>
      </c>
      <c r="H5" s="11"/>
      <c r="I5" s="11"/>
      <c r="J5" s="23">
        <v>550</v>
      </c>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row>
    <row r="6" ht="14.6" customHeight="1">
      <c r="A6" t="s" s="21">
        <v>11</v>
      </c>
      <c r="B6" s="11"/>
      <c r="C6" s="11"/>
      <c r="D6" s="24">
        <v>4475400</v>
      </c>
      <c r="E6" s="11"/>
      <c r="F6" s="11"/>
      <c r="G6" t="s" s="21">
        <v>12</v>
      </c>
      <c r="H6" s="11"/>
      <c r="I6" s="11"/>
      <c r="J6" s="23">
        <v>500</v>
      </c>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row>
    <row r="7" ht="14.6" customHeight="1">
      <c r="A7" t="s" s="21">
        <v>13</v>
      </c>
      <c r="B7" s="11"/>
      <c r="C7" s="11"/>
      <c r="D7" s="25">
        <v>0.9</v>
      </c>
      <c r="E7" s="11"/>
      <c r="F7" s="11"/>
      <c r="G7" t="s" s="21">
        <v>14</v>
      </c>
      <c r="H7" s="11"/>
      <c r="I7" s="11"/>
      <c r="J7" s="23">
        <v>250</v>
      </c>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row>
    <row r="8" ht="14.6" customHeight="1">
      <c r="A8" t="s" s="26">
        <v>15</v>
      </c>
      <c r="B8" s="27"/>
      <c r="C8" s="28"/>
      <c r="D8" s="29" cm="1">
        <f t="array" ref="D8">D6/D5</f>
        <v>144367.741935484</v>
      </c>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row>
    <row r="9" ht="15.75" customHeight="1">
      <c r="A9" t="s" s="21">
        <v>16</v>
      </c>
      <c r="B9" s="11"/>
      <c r="C9" s="11"/>
      <c r="D9" s="25">
        <v>0.06</v>
      </c>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row>
    <row r="10" ht="15.2" customHeight="1">
      <c r="A10" t="s" s="21">
        <v>17</v>
      </c>
      <c r="B10" s="11"/>
      <c r="C10" s="11"/>
      <c r="D10" s="24">
        <v>0</v>
      </c>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row>
    <row r="11" ht="14.65" customHeight="1">
      <c r="A11" t="s" s="21">
        <v>18</v>
      </c>
      <c r="B11" s="11"/>
      <c r="C11" s="11"/>
      <c r="D11" s="24">
        <v>0</v>
      </c>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row>
    <row r="12" ht="14.65" customHeight="1">
      <c r="A12" t="s" s="21">
        <v>19</v>
      </c>
      <c r="B12" s="11"/>
      <c r="C12" s="11"/>
      <c r="D12" s="24">
        <v>0</v>
      </c>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row>
    <row r="13" ht="14.65" customHeight="1">
      <c r="A13" t="s" s="21">
        <v>20</v>
      </c>
      <c r="B13" s="11"/>
      <c r="C13" s="11"/>
      <c r="D13" s="24">
        <v>0</v>
      </c>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row>
    <row r="14" ht="14.65" customHeight="1">
      <c r="A14" t="s" s="21">
        <v>21</v>
      </c>
      <c r="B14" s="11"/>
      <c r="C14" s="11"/>
      <c r="D14" s="24">
        <v>0</v>
      </c>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row>
    <row r="15" ht="15" customHeight="1">
      <c r="A15" s="30"/>
      <c r="B15" s="30"/>
      <c r="C15" s="30"/>
      <c r="D15" s="30"/>
      <c r="E15" s="11"/>
      <c r="F15" s="11"/>
      <c r="G15" s="30"/>
      <c r="H15" s="30"/>
      <c r="I15" s="30"/>
      <c r="J15" s="30"/>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row>
    <row r="16" ht="18.75" customHeight="1">
      <c r="A16" t="s" s="14">
        <v>22</v>
      </c>
      <c r="B16" s="15"/>
      <c r="C16" s="15"/>
      <c r="D16" s="16"/>
      <c r="E16" s="10"/>
      <c r="F16" s="17"/>
      <c r="G16" t="s" s="18">
        <v>23</v>
      </c>
      <c r="H16" s="19"/>
      <c r="I16" s="19"/>
      <c r="J16" s="20"/>
      <c r="K16" s="10"/>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row>
    <row r="17" ht="14.65" customHeight="1">
      <c r="A17" s="13"/>
      <c r="B17" s="13"/>
      <c r="C17" s="13"/>
      <c r="D17" s="13"/>
      <c r="E17" s="11"/>
      <c r="F17" s="11"/>
      <c r="G17" s="13"/>
      <c r="H17" s="13"/>
      <c r="I17" s="13"/>
      <c r="J17" s="13"/>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row>
    <row r="18" ht="14.65" customHeight="1">
      <c r="A18" t="s" s="31">
        <v>24</v>
      </c>
      <c r="B18" s="32"/>
      <c r="C18" s="33"/>
      <c r="D18" s="23" cm="1">
        <f t="array" ref="D18">D6</f>
        <v>4475400</v>
      </c>
      <c r="E18" s="11"/>
      <c r="F18" s="11"/>
      <c r="G18" t="s" s="31">
        <v>24</v>
      </c>
      <c r="H18" s="31"/>
      <c r="I18" s="31"/>
      <c r="J18" s="23" cm="1">
        <f t="array" ref="J18">D18</f>
        <v>4475400</v>
      </c>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row>
    <row r="19" ht="14.65" customHeight="1">
      <c r="A19" t="s" s="31">
        <v>25</v>
      </c>
      <c r="B19" s="32"/>
      <c r="C19" s="33"/>
      <c r="D19" s="34">
        <v>0.03</v>
      </c>
      <c r="E19" s="11"/>
      <c r="F19" s="11"/>
      <c r="G19" t="s" s="31">
        <v>25</v>
      </c>
      <c r="H19" s="31"/>
      <c r="I19" s="31"/>
      <c r="J19" s="34">
        <v>0.03</v>
      </c>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row>
    <row r="20" ht="15" customHeight="1">
      <c r="A20" t="s" s="31">
        <v>26</v>
      </c>
      <c r="B20" s="32"/>
      <c r="C20" s="33"/>
      <c r="D20" s="35" cm="1">
        <f t="array" ref="D20">D18*D19</f>
        <v>134262</v>
      </c>
      <c r="E20" s="11"/>
      <c r="F20" s="11"/>
      <c r="G20" t="s" s="31">
        <v>26</v>
      </c>
      <c r="H20" s="31"/>
      <c r="I20" s="36"/>
      <c r="J20" s="35" cm="1">
        <f t="array" ref="J20">J18*J19</f>
        <v>134262</v>
      </c>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row>
    <row r="21" ht="16.5" customHeight="1">
      <c r="A21" t="s" s="31">
        <v>27</v>
      </c>
      <c r="B21" s="37" cm="1">
        <f t="array" ref="B21">D9</f>
        <v>0.06</v>
      </c>
      <c r="C21" s="36" cm="1">
        <f t="array" ref="C21">D20</f>
        <v>134262</v>
      </c>
      <c r="D21" s="38" cm="1">
        <f t="array" ref="D21">-B21*C21</f>
        <v>-8055.72</v>
      </c>
      <c r="E21" s="39"/>
      <c r="F21" s="11"/>
      <c r="G21" t="s" s="31">
        <v>28</v>
      </c>
      <c r="H21" s="40" cm="1">
        <f t="array" ref="H21">IF(D5&gt;24,24,D5)</f>
        <v>24</v>
      </c>
      <c r="I21" s="23" cm="1">
        <f t="array" ref="I21">J5</f>
        <v>550</v>
      </c>
      <c r="J21" s="40" cm="1">
        <f t="array" ref="J21">-H21*I21</f>
        <v>-13200</v>
      </c>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row>
    <row r="22" ht="15.2" customHeight="1">
      <c r="A22" t="s" s="31">
        <v>29</v>
      </c>
      <c r="B22" s="32"/>
      <c r="C22" s="36"/>
      <c r="D22" s="35" cm="1">
        <f t="array" ref="D22">SUM(D20:D21)</f>
        <v>126206.28</v>
      </c>
      <c r="E22" s="11"/>
      <c r="F22" s="11"/>
      <c r="G22" t="s" s="31">
        <v>30</v>
      </c>
      <c r="H22" s="41">
        <v>1</v>
      </c>
      <c r="I22" s="36" cm="1">
        <f t="array" ref="I22">J6</f>
        <v>500</v>
      </c>
      <c r="J22" s="40" cm="1">
        <f t="array" ref="J22">-J6</f>
        <v>-500</v>
      </c>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row>
    <row r="23" ht="14.65" customHeight="1">
      <c r="A23" t="s" s="31">
        <v>31</v>
      </c>
      <c r="B23" s="32"/>
      <c r="C23" s="36"/>
      <c r="D23" s="34" cm="1">
        <f t="array" ref="D23">D7</f>
        <v>0.9</v>
      </c>
      <c r="E23" s="11"/>
      <c r="F23" s="11"/>
      <c r="G23" t="s" s="31">
        <v>32</v>
      </c>
      <c r="H23" s="41">
        <v>1</v>
      </c>
      <c r="I23" s="36" cm="1">
        <f t="array" ref="I23">J7</f>
        <v>250</v>
      </c>
      <c r="J23" s="40" cm="1">
        <f t="array" ref="J23">-J6</f>
        <v>-500</v>
      </c>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row>
    <row r="24" ht="15" customHeight="1">
      <c r="A24" t="s" s="31">
        <v>33</v>
      </c>
      <c r="B24" s="32"/>
      <c r="C24" s="36"/>
      <c r="D24" s="35" cm="1">
        <f t="array" ref="D24">D22*D23</f>
        <v>113585.652</v>
      </c>
      <c r="E24" s="42"/>
      <c r="F24" s="11"/>
      <c r="G24" s="11"/>
      <c r="H24" s="11"/>
      <c r="I24" s="23"/>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row>
    <row r="25" ht="15" customHeight="1">
      <c r="A25" t="s" s="31">
        <v>34</v>
      </c>
      <c r="B25" s="33" cm="1">
        <f t="array" ref="B25">D5</f>
        <v>31</v>
      </c>
      <c r="C25" s="36" cm="1">
        <f t="array" ref="C25">D10</f>
        <v>0</v>
      </c>
      <c r="D25" s="40" cm="1">
        <f t="array" ref="D25">-B25*C25</f>
        <v>0</v>
      </c>
      <c r="E25" s="42"/>
      <c r="F25" s="39"/>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row>
    <row r="26" ht="14.65" customHeight="1">
      <c r="A26" t="s" s="31">
        <v>35</v>
      </c>
      <c r="B26" s="33">
        <v>12</v>
      </c>
      <c r="C26" s="36" cm="1">
        <f t="array" ref="C26">D11</f>
        <v>0</v>
      </c>
      <c r="D26" s="40" cm="1">
        <f t="array" ref="D26">-B26*C26</f>
        <v>0</v>
      </c>
      <c r="E26" s="42"/>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row>
    <row r="27" ht="14.65" customHeight="1">
      <c r="A27" t="s" s="31">
        <v>36</v>
      </c>
      <c r="B27" s="33">
        <v>12</v>
      </c>
      <c r="C27" s="36" cm="1">
        <f t="array" ref="C27">D12</f>
        <v>0</v>
      </c>
      <c r="D27" s="40" cm="1">
        <f t="array" ref="D27">-B27*C27</f>
        <v>0</v>
      </c>
      <c r="E27" s="42"/>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row>
    <row r="28" ht="14.65" customHeight="1">
      <c r="A28" t="s" s="31">
        <v>37</v>
      </c>
      <c r="B28" s="33">
        <v>12</v>
      </c>
      <c r="C28" s="36" cm="1">
        <f t="array" ref="C28">D13</f>
        <v>0</v>
      </c>
      <c r="D28" s="40" cm="1">
        <f t="array" ref="D28">-B28*C28</f>
        <v>0</v>
      </c>
      <c r="E28" s="42"/>
      <c r="F28" s="42"/>
      <c r="G28" t="s" s="31">
        <v>37</v>
      </c>
      <c r="H28" s="33">
        <v>12</v>
      </c>
      <c r="I28" s="36" cm="1">
        <f t="array" ref="I28">C28</f>
        <v>0</v>
      </c>
      <c r="J28" s="40" cm="1">
        <f t="array" ref="J28">-H28*I28</f>
        <v>0</v>
      </c>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row>
    <row r="29" ht="14.65" customHeight="1">
      <c r="A29" t="s" s="31">
        <v>38</v>
      </c>
      <c r="B29" s="33">
        <v>12</v>
      </c>
      <c r="C29" s="36" cm="1">
        <f t="array" ref="C29">D14</f>
        <v>0</v>
      </c>
      <c r="D29" s="43" cm="1">
        <f t="array" ref="D29">-B29*C29</f>
        <v>0</v>
      </c>
      <c r="E29" s="42"/>
      <c r="F29" s="44"/>
      <c r="G29" t="s" s="31">
        <v>38</v>
      </c>
      <c r="H29" s="33">
        <v>12</v>
      </c>
      <c r="I29" s="36" cm="1">
        <f t="array" ref="I29">C29</f>
        <v>0</v>
      </c>
      <c r="J29" s="43" cm="1">
        <f t="array" ref="J29">-H29*I29</f>
        <v>0</v>
      </c>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row>
    <row r="30" ht="18.75" customHeight="1">
      <c r="A30" s="27"/>
      <c r="B30" s="27"/>
      <c r="C30" s="45"/>
      <c r="D30" s="46" cm="1">
        <f t="array" ref="D30">SUM(D24:D29)</f>
        <v>113585.652</v>
      </c>
      <c r="E30" s="47"/>
      <c r="F30" s="44"/>
      <c r="G30" s="11"/>
      <c r="H30" s="11"/>
      <c r="I30" s="17"/>
      <c r="J30" s="48" cm="1">
        <f t="array" ref="J30">SUM(J20:J29)</f>
        <v>120062</v>
      </c>
      <c r="K30" s="10"/>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row>
    <row r="31" ht="14.65" customHeight="1">
      <c r="A31" s="49"/>
      <c r="B31" s="49"/>
      <c r="C31" s="50"/>
      <c r="D31" s="51"/>
      <c r="E31" s="52"/>
      <c r="F31" s="53"/>
      <c r="G31" s="54"/>
      <c r="H31" s="54"/>
      <c r="I31" s="54"/>
      <c r="J31" s="5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row>
    <row r="32" ht="18.75" customHeight="1">
      <c r="A32" s="55"/>
      <c r="B32" s="56"/>
      <c r="C32" s="57"/>
      <c r="D32" s="58"/>
      <c r="E32" s="59"/>
      <c r="F32" s="60"/>
      <c r="G32" s="61"/>
      <c r="H32" s="61"/>
      <c r="I32" t="s" s="62">
        <v>39</v>
      </c>
      <c r="J32" s="63" cm="1">
        <f t="array" ref="J32">J30-D30</f>
        <v>6476.348</v>
      </c>
      <c r="K32" s="10"/>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row>
    <row r="33" ht="14.65" customHeight="1">
      <c r="A33" s="64"/>
      <c r="B33" s="64"/>
      <c r="C33" s="65"/>
      <c r="D33" s="66"/>
      <c r="E33" s="67"/>
      <c r="F33" s="68"/>
      <c r="G33" s="69"/>
      <c r="H33" s="69"/>
      <c r="I33" s="69"/>
      <c r="J33" s="66"/>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row>
    <row r="34" ht="30.75" customHeight="1">
      <c r="A34" t="s" s="70">
        <v>40</v>
      </c>
      <c r="B34" s="70"/>
      <c r="C34" s="70"/>
      <c r="D34" s="70"/>
      <c r="E34" s="11"/>
      <c r="F34" s="71"/>
      <c r="G34" t="s" s="72">
        <v>41</v>
      </c>
      <c r="H34" s="72"/>
      <c r="I34" s="72"/>
      <c r="J34" s="72"/>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row>
    <row r="35" ht="15" customHeight="1">
      <c r="A35" t="s" s="70">
        <v>42</v>
      </c>
      <c r="B35" s="70"/>
      <c r="C35" s="70"/>
      <c r="D35" s="70"/>
      <c r="E35" s="11"/>
      <c r="F35" s="73"/>
      <c r="G35" s="72"/>
      <c r="H35" s="72"/>
      <c r="I35" s="72"/>
      <c r="J35" s="72"/>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row>
    <row r="36" ht="15" customHeight="1">
      <c r="A36" t="s" s="70">
        <v>43</v>
      </c>
      <c r="B36" s="70"/>
      <c r="C36" s="70"/>
      <c r="D36" s="70"/>
      <c r="E36" s="11"/>
      <c r="F36" s="73"/>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row>
    <row r="37" ht="14.6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row>
    <row r="38" ht="15"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row>
    <row r="39" ht="15"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row>
    <row r="40" ht="14.65"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row>
    <row r="41" ht="14.65"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row>
    <row r="42" ht="14.65"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row>
    <row r="43" ht="14.65" customHeight="1">
      <c r="A43" s="11"/>
      <c r="B43" s="11"/>
      <c r="C43" s="11"/>
      <c r="D43" s="11"/>
      <c r="E43" s="11"/>
      <c r="F43" s="11"/>
      <c r="G43" s="21"/>
      <c r="H43" s="21"/>
      <c r="I43" s="2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row>
    <row r="44" ht="14.65" customHeight="1">
      <c r="A44" s="11"/>
      <c r="B44" s="11"/>
      <c r="C44" s="11"/>
      <c r="D44" s="11"/>
      <c r="E44" s="11"/>
      <c r="F44" s="11"/>
      <c r="G44" s="21"/>
      <c r="H44" s="21"/>
      <c r="I44" s="2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row>
    <row r="45" ht="14.65" customHeight="1">
      <c r="A45" s="11"/>
      <c r="B45" s="11"/>
      <c r="C45" s="11"/>
      <c r="D45" s="11"/>
      <c r="E45" s="11"/>
      <c r="F45" s="11"/>
      <c r="G45" s="21"/>
      <c r="H45" s="21"/>
      <c r="I45" s="2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row>
    <row r="46" ht="14.65" customHeight="1">
      <c r="A46" s="11"/>
      <c r="B46" s="11"/>
      <c r="C46" s="11"/>
      <c r="D46" s="11"/>
      <c r="E46" s="11"/>
      <c r="F46" s="11"/>
      <c r="G46" s="21"/>
      <c r="H46" s="21"/>
      <c r="I46" s="2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row>
  </sheetData>
  <mergeCells count="9">
    <mergeCell ref="A36:D36"/>
    <mergeCell ref="A1:J1"/>
    <mergeCell ref="A3:D3"/>
    <mergeCell ref="A16:D16"/>
    <mergeCell ref="G3:J3"/>
    <mergeCell ref="G16:J16"/>
    <mergeCell ref="A34:D34"/>
    <mergeCell ref="A35:D35"/>
    <mergeCell ref="G34:J35"/>
  </mergeCells>
  <pageMargins left="0.7" right="0.7" top="0.75" bottom="0.75" header="0.3" footer="0.3"/>
  <pageSetup firstPageNumber="1" fitToHeight="1" fitToWidth="1" scale="87" useFirstPageNumber="0" orientation="landscape"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IR33"/>
  <sheetViews>
    <sheetView workbookViewId="0" showGridLines="0" defaultGridColor="1"/>
  </sheetViews>
  <sheetFormatPr defaultColWidth="8.83333" defaultRowHeight="14.25" customHeight="1" outlineLevelRow="0" outlineLevelCol="0"/>
  <cols>
    <col min="1" max="1" width="2.85156" style="74" customWidth="1"/>
    <col min="2" max="2" width="30.8516" style="74" customWidth="1"/>
    <col min="3" max="3" width="7.35156" style="74" customWidth="1"/>
    <col min="4" max="4" width="9.67188" style="74" customWidth="1"/>
    <col min="5" max="5" width="11.8516" style="74" customWidth="1"/>
    <col min="6" max="6" width="8.85156" style="74" customWidth="1"/>
    <col min="7" max="7" width="1.35156" style="74" customWidth="1"/>
    <col min="8" max="8" width="15.8516" style="74" customWidth="1"/>
    <col min="9" max="9" width="8.85156" style="74" customWidth="1"/>
    <col min="10" max="10" width="13.8516" style="74" customWidth="1"/>
    <col min="11" max="11" width="2.17188" style="74" customWidth="1"/>
    <col min="12" max="12" width="8.85156" style="74" customWidth="1"/>
    <col min="13" max="13" width="18" style="74" customWidth="1"/>
    <col min="14" max="14" width="6" style="74" customWidth="1"/>
    <col min="15" max="15" width="9.67188" style="74" customWidth="1"/>
    <col min="16" max="16" width="11.1719" style="74" customWidth="1"/>
    <col min="17" max="252" width="8.85156" style="74" customWidth="1"/>
    <col min="253" max="16384" width="8.85156" style="74" customWidth="1"/>
  </cols>
  <sheetData>
    <row r="1" ht="23.25" customHeight="1">
      <c r="A1" t="s" s="7">
        <v>45</v>
      </c>
      <c r="B1" s="8"/>
      <c r="C1" s="8"/>
      <c r="D1" s="8"/>
      <c r="E1" s="8"/>
      <c r="F1" s="8"/>
      <c r="G1" s="8"/>
      <c r="H1" s="8"/>
      <c r="I1" s="8"/>
      <c r="J1" s="8"/>
      <c r="K1" s="9"/>
      <c r="L1" s="10"/>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row>
    <row r="2" ht="15" customHeight="1">
      <c r="A2" s="13"/>
      <c r="B2" s="12"/>
      <c r="C2" s="12"/>
      <c r="D2" s="12"/>
      <c r="E2" s="12"/>
      <c r="F2" s="13"/>
      <c r="G2" s="12"/>
      <c r="H2" s="12"/>
      <c r="I2" s="12"/>
      <c r="J2" s="12"/>
      <c r="K2" s="13"/>
      <c r="L2" s="11"/>
      <c r="M2" s="30"/>
      <c r="N2" s="30"/>
      <c r="O2" s="30"/>
      <c r="P2" s="30"/>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row>
    <row r="3" ht="18.75" customHeight="1">
      <c r="A3" s="17"/>
      <c r="B3" t="s" s="75">
        <v>46</v>
      </c>
      <c r="C3" s="76"/>
      <c r="D3" s="76"/>
      <c r="E3" s="77"/>
      <c r="F3" s="78"/>
      <c r="G3" t="s" s="18">
        <v>47</v>
      </c>
      <c r="H3" s="19"/>
      <c r="I3" s="19"/>
      <c r="J3" s="20"/>
      <c r="K3" s="10"/>
      <c r="L3" s="17"/>
      <c r="M3" t="s" s="18">
        <v>48</v>
      </c>
      <c r="N3" s="19"/>
      <c r="O3" s="19"/>
      <c r="P3" s="20"/>
      <c r="Q3" s="10"/>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row>
    <row r="4" ht="15.1" customHeight="1">
      <c r="A4" s="11"/>
      <c r="B4" s="13"/>
      <c r="C4" s="13"/>
      <c r="D4" s="13"/>
      <c r="E4" s="13"/>
      <c r="F4" s="11"/>
      <c r="G4" s="13"/>
      <c r="H4" s="13"/>
      <c r="I4" s="13"/>
      <c r="J4" s="13"/>
      <c r="K4" s="11"/>
      <c r="L4" s="11"/>
      <c r="M4" s="13"/>
      <c r="N4" s="13"/>
      <c r="O4" s="13"/>
      <c r="P4" s="13"/>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row>
    <row r="5" ht="15" customHeight="1">
      <c r="A5" s="11"/>
      <c r="B5" t="s" s="21">
        <v>49</v>
      </c>
      <c r="C5" s="11"/>
      <c r="D5" s="11"/>
      <c r="E5" s="79">
        <v>332</v>
      </c>
      <c r="F5" s="80"/>
      <c r="G5" s="11"/>
      <c r="H5" t="s" s="81">
        <v>50</v>
      </c>
      <c r="I5" s="11"/>
      <c r="J5" s="11"/>
      <c r="K5" s="11"/>
      <c r="L5" s="11"/>
      <c r="M5" t="s" s="82">
        <v>51</v>
      </c>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row>
    <row r="6" ht="15" customHeight="1">
      <c r="A6" s="11"/>
      <c r="B6" t="s" s="21">
        <v>52</v>
      </c>
      <c r="C6" s="83"/>
      <c r="D6" s="11"/>
      <c r="E6" s="79">
        <v>200</v>
      </c>
      <c r="F6" s="80"/>
      <c r="G6" s="84"/>
      <c r="H6" t="s" s="21">
        <v>53</v>
      </c>
      <c r="I6" s="11"/>
      <c r="J6" s="23" cm="1">
        <f t="array" ref="J6">E5</f>
        <v>332</v>
      </c>
      <c r="K6" s="11"/>
      <c r="L6" s="11"/>
      <c r="M6" t="s" s="21">
        <v>54</v>
      </c>
      <c r="N6" s="11"/>
      <c r="O6" s="23">
        <v>550</v>
      </c>
      <c r="P6" s="23" cm="1">
        <f t="array" ref="P6">O6*E5</f>
        <v>182600</v>
      </c>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row>
    <row r="7" ht="15" customHeight="1">
      <c r="A7" s="11"/>
      <c r="B7" s="85"/>
      <c r="C7" t="s" s="86">
        <v>55</v>
      </c>
      <c r="D7" s="11"/>
      <c r="E7" s="28" cm="1">
        <f t="array" ref="E7">E6/12</f>
        <v>16.6666666666667</v>
      </c>
      <c r="F7" s="80"/>
      <c r="G7" s="84"/>
      <c r="H7" t="s" s="21">
        <v>56</v>
      </c>
      <c r="I7" s="11"/>
      <c r="J7" s="38" cm="1">
        <f t="array" ref="J7">E14</f>
        <v>100</v>
      </c>
      <c r="K7" s="11"/>
      <c r="L7" s="11"/>
      <c r="M7" t="s" s="21">
        <v>57</v>
      </c>
      <c r="N7" s="11"/>
      <c r="O7" s="23">
        <v>200</v>
      </c>
      <c r="P7" s="40" cm="1">
        <f t="array" ref="P7">O7*E5</f>
        <v>66400</v>
      </c>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row>
    <row r="8" ht="14.6" customHeight="1">
      <c r="A8" s="11"/>
      <c r="B8" t="s" s="21">
        <v>58</v>
      </c>
      <c r="C8" s="83"/>
      <c r="D8" s="11"/>
      <c r="E8" s="87">
        <v>186710</v>
      </c>
      <c r="F8" s="83"/>
      <c r="G8" s="84"/>
      <c r="H8" s="11"/>
      <c r="I8" s="11"/>
      <c r="J8" s="35" cm="1">
        <f t="array" ref="J8">J6*J7</f>
        <v>33200</v>
      </c>
      <c r="K8" s="11"/>
      <c r="L8" s="11"/>
      <c r="M8" t="s" s="21">
        <v>59</v>
      </c>
      <c r="N8" s="11"/>
      <c r="O8" s="11"/>
      <c r="P8" s="40" cm="1">
        <f t="array" ref="P8">-J13</f>
      </c>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row>
    <row r="9" ht="15.75" customHeight="1">
      <c r="A9" s="11"/>
      <c r="B9" t="s" s="88">
        <v>60</v>
      </c>
      <c r="C9" s="80"/>
      <c r="D9" s="11"/>
      <c r="E9" s="89">
        <v>0</v>
      </c>
      <c r="F9" s="80"/>
      <c r="G9" s="90"/>
      <c r="H9" t="s" s="82">
        <v>61</v>
      </c>
      <c r="I9" s="11"/>
      <c r="J9" s="11"/>
      <c r="K9" s="11"/>
      <c r="L9" s="11"/>
      <c r="M9" t="s" s="91">
        <v>62</v>
      </c>
      <c r="N9" s="92">
        <v>0.4</v>
      </c>
      <c r="O9" s="23" cm="1">
        <f t="array" ref="O9">SUM(P6:P8)</f>
      </c>
      <c r="P9" s="38" cm="1">
        <f t="array" ref="P9">-N9*O9</f>
      </c>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row>
    <row r="10" ht="15.2" customHeight="1">
      <c r="A10" s="11"/>
      <c r="B10" s="11"/>
      <c r="C10" t="s" s="86">
        <v>63</v>
      </c>
      <c r="D10" s="11"/>
      <c r="E10" s="28" cm="1">
        <f t="array" ref="E10">E9*E6</f>
        <v>0</v>
      </c>
      <c r="F10" s="93"/>
      <c r="G10" s="93"/>
      <c r="H10" t="s" s="21">
        <v>64</v>
      </c>
      <c r="I10" s="23" cm="1">
        <f t="array" ref="I10">E26</f>
        <v>-6000</v>
      </c>
      <c r="J10" s="11"/>
      <c r="K10" s="11"/>
      <c r="L10" s="11"/>
      <c r="M10" t="s" s="91">
        <v>65</v>
      </c>
      <c r="N10" s="11"/>
      <c r="O10" s="11"/>
      <c r="P10" s="94" cm="1">
        <f t="array" ref="P10">SUM(P6:P9)</f>
      </c>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row>
    <row r="11" ht="15.2" customHeight="1">
      <c r="A11" s="11"/>
      <c r="B11" s="30"/>
      <c r="C11" s="30"/>
      <c r="D11" s="30"/>
      <c r="E11" s="30"/>
      <c r="F11" s="93"/>
      <c r="G11" s="93"/>
      <c r="H11" t="s" s="21">
        <v>66</v>
      </c>
      <c r="I11" s="95" cm="1">
        <f t="array" ref="I11">E9</f>
        <v>0</v>
      </c>
      <c r="J11" s="40" cm="1">
        <f t="array" ref="J11">VLOOKUP(E9,(C30:E33),3,FALSE)</f>
      </c>
      <c r="K11" s="11"/>
      <c r="L11" s="11"/>
      <c r="M11" s="84"/>
      <c r="N11" s="11"/>
      <c r="O11" s="11"/>
      <c r="P11" s="96"/>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row>
    <row r="12" ht="18.75" customHeight="1">
      <c r="A12" s="17"/>
      <c r="B12" t="s" s="75">
        <v>50</v>
      </c>
      <c r="C12" s="76"/>
      <c r="D12" s="76"/>
      <c r="E12" s="77"/>
      <c r="F12" s="97"/>
      <c r="G12" s="84"/>
      <c r="H12" s="11"/>
      <c r="I12" s="11"/>
      <c r="J12" s="30"/>
      <c r="K12" s="11"/>
      <c r="L12" s="11"/>
      <c r="M12" t="s" s="82">
        <v>67</v>
      </c>
      <c r="N12" s="11"/>
      <c r="O12" s="11"/>
      <c r="P12" s="98"/>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row>
    <row r="13" ht="18.75" customHeight="1">
      <c r="A13" s="11"/>
      <c r="B13" s="13"/>
      <c r="C13" s="13"/>
      <c r="D13" s="13"/>
      <c r="E13" s="13"/>
      <c r="F13" s="11"/>
      <c r="G13" s="11"/>
      <c r="H13" s="11"/>
      <c r="I13" s="17"/>
      <c r="J13" s="48" cm="1">
        <f t="array" ref="J13">J8+J11</f>
      </c>
      <c r="K13" s="10"/>
      <c r="L13" s="11"/>
      <c r="M13" t="s" s="91">
        <v>65</v>
      </c>
      <c r="N13" s="11"/>
      <c r="O13" s="11"/>
      <c r="P13" s="94" cm="1">
        <f t="array" ref="P13">E26</f>
        <v>-6000</v>
      </c>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row>
    <row r="14" ht="14.65" customHeight="1">
      <c r="A14" s="11"/>
      <c r="B14" t="s" s="21">
        <v>68</v>
      </c>
      <c r="C14" s="11"/>
      <c r="D14" s="11"/>
      <c r="E14" s="87">
        <v>100</v>
      </c>
      <c r="F14" s="11"/>
      <c r="G14" s="11"/>
      <c r="H14" s="11"/>
      <c r="I14" s="11"/>
      <c r="J14" s="13"/>
      <c r="K14" s="11"/>
      <c r="L14" s="11"/>
      <c r="M14" s="11"/>
      <c r="N14" s="11"/>
      <c r="O14" s="11"/>
      <c r="P14" s="99"/>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row>
    <row r="15" ht="14.65" customHeight="1">
      <c r="A15" s="11"/>
      <c r="B15" s="30"/>
      <c r="C15" s="30"/>
      <c r="D15" s="30"/>
      <c r="E15" s="30"/>
      <c r="F15" s="11"/>
      <c r="G15" s="11"/>
      <c r="H15" s="11"/>
      <c r="I15" s="11"/>
      <c r="J15" s="11"/>
      <c r="K15" s="11"/>
      <c r="L15" s="11"/>
      <c r="M15" t="s" s="82">
        <v>69</v>
      </c>
      <c r="N15" s="11"/>
      <c r="O15" s="11"/>
      <c r="P15" s="98"/>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row>
    <row r="16" ht="18.75" customHeight="1">
      <c r="A16" s="17"/>
      <c r="B16" t="s" s="75">
        <v>70</v>
      </c>
      <c r="C16" s="76"/>
      <c r="D16" s="76"/>
      <c r="E16" s="77"/>
      <c r="F16" s="10"/>
      <c r="G16" s="11"/>
      <c r="H16" s="11"/>
      <c r="I16" s="11"/>
      <c r="J16" s="11"/>
      <c r="K16" s="11"/>
      <c r="L16" s="11"/>
      <c r="M16" t="s" s="21">
        <v>71</v>
      </c>
      <c r="N16" s="11"/>
      <c r="O16" s="11"/>
      <c r="P16" s="94" cm="1">
        <f t="array" ref="P16">E6*500*0.6</f>
        <v>60000</v>
      </c>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row>
    <row r="17" ht="14.65" customHeight="1">
      <c r="A17" s="11"/>
      <c r="B17" s="100"/>
      <c r="C17" s="101"/>
      <c r="D17" s="102"/>
      <c r="E17" s="103"/>
      <c r="F17" s="11"/>
      <c r="G17" s="11"/>
      <c r="H17" s="11"/>
      <c r="I17" s="11"/>
      <c r="J17" s="11"/>
      <c r="K17" s="11"/>
      <c r="L17" s="11"/>
      <c r="M17" s="30"/>
      <c r="N17" s="30"/>
      <c r="O17" s="30"/>
      <c r="P17" s="104"/>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row>
    <row r="18" ht="16.5" customHeight="1">
      <c r="A18" s="11"/>
      <c r="B18" t="s" s="21">
        <v>72</v>
      </c>
      <c r="C18" s="83"/>
      <c r="D18" s="92">
        <v>0.025</v>
      </c>
      <c r="E18" s="105" cm="1">
        <f t="array" ref="E18">D18*E8*E10</f>
        <v>0</v>
      </c>
      <c r="F18" s="11"/>
      <c r="G18" s="11"/>
      <c r="H18" s="11"/>
      <c r="I18" s="11"/>
      <c r="J18" s="11"/>
      <c r="K18" s="11"/>
      <c r="L18" s="17"/>
      <c r="M18" t="s" s="106">
        <v>73</v>
      </c>
      <c r="N18" s="107"/>
      <c r="O18" s="107"/>
      <c r="P18" s="108" cm="1">
        <f t="array" ref="P18">P10+P13+P16</f>
      </c>
      <c r="Q18" s="10"/>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row>
    <row r="19" ht="15.2" customHeight="1">
      <c r="A19" s="11"/>
      <c r="B19" t="s" s="21">
        <v>74</v>
      </c>
      <c r="C19" s="109"/>
      <c r="D19" s="24">
        <v>2000</v>
      </c>
      <c r="E19" s="110" cm="1">
        <f t="array" ref="E19">D19*E10</f>
        <v>0</v>
      </c>
      <c r="F19" s="11"/>
      <c r="G19" s="11"/>
      <c r="H19" s="11"/>
      <c r="I19" s="11"/>
      <c r="J19" s="11"/>
      <c r="K19" s="11"/>
      <c r="L19" s="11"/>
      <c r="M19" s="13"/>
      <c r="N19" s="13"/>
      <c r="O19" s="13"/>
      <c r="P19" s="13"/>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row>
    <row r="20" ht="14.65" customHeight="1">
      <c r="A20" s="11"/>
      <c r="B20" t="s" s="21">
        <v>75</v>
      </c>
      <c r="C20" s="111"/>
      <c r="D20" s="24">
        <v>1000</v>
      </c>
      <c r="E20" s="110" cm="1">
        <f t="array" ref="E20">-D20*E10</f>
        <v>0</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row>
    <row r="21" ht="15" customHeight="1">
      <c r="A21" s="11"/>
      <c r="B21" t="s" s="112">
        <v>76</v>
      </c>
      <c r="C21" s="113">
        <v>100</v>
      </c>
      <c r="D21" s="114" cm="1">
        <f t="array" ref="D21">C21*0.0001</f>
        <v>0.01</v>
      </c>
      <c r="E21" s="110" cm="1">
        <f t="array" ref="E21">-E10*E8*D21</f>
        <v>0</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row>
    <row r="22" ht="14.6" customHeight="1">
      <c r="A22" s="11"/>
      <c r="B22" t="s" s="21">
        <v>77</v>
      </c>
      <c r="C22" s="111"/>
      <c r="D22" s="24">
        <v>100</v>
      </c>
      <c r="E22" s="110" cm="1">
        <f t="array" ref="E22">-D22*E10</f>
        <v>0</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row>
    <row r="23" ht="14.65" customHeight="1">
      <c r="A23" s="11"/>
      <c r="B23" t="s" s="115">
        <v>78</v>
      </c>
      <c r="C23" s="83"/>
      <c r="D23" s="83"/>
      <c r="E23" s="110" cm="1">
        <f t="array" ref="E23">SUM(E21:E22)*0.1</f>
        <v>0</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row>
    <row r="24" ht="14.65" customHeight="1">
      <c r="A24" s="11"/>
      <c r="B24" t="s" s="115">
        <v>79</v>
      </c>
      <c r="C24" s="92">
        <v>0.25</v>
      </c>
      <c r="D24" s="24">
        <v>40000</v>
      </c>
      <c r="E24" s="40" cm="1">
        <f t="array" ref="E24">-C24*D24</f>
        <v>-10000</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row>
    <row r="25" ht="14.65" customHeight="1">
      <c r="A25" s="11"/>
      <c r="B25" t="s" s="21">
        <v>62</v>
      </c>
      <c r="C25" s="92">
        <v>0.4</v>
      </c>
      <c r="D25" s="23" cm="1">
        <f t="array" ref="D25">SUM(E18:E24)</f>
        <v>-10000</v>
      </c>
      <c r="E25" s="116" cm="1">
        <f t="array" ref="E25">-C25*D25</f>
        <v>4000</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row>
    <row r="26" ht="14.65" customHeight="1">
      <c r="A26" s="11"/>
      <c r="B26" t="s" s="21">
        <v>80</v>
      </c>
      <c r="C26" s="11"/>
      <c r="D26" s="11"/>
      <c r="E26" s="94" cm="1">
        <f t="array" ref="E26">SUM(E18:E25)</f>
        <v>-6000</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row>
    <row r="27" ht="15" customHeight="1">
      <c r="A27" s="11"/>
      <c r="B27" s="11"/>
      <c r="C27" s="11"/>
      <c r="D27" s="11"/>
      <c r="E27" s="99"/>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row>
    <row r="28" ht="14.6" customHeight="1">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row>
    <row r="29" ht="14.65" customHeight="1">
      <c r="A29" s="11"/>
      <c r="B29" s="11"/>
      <c r="C29" t="s" s="117">
        <v>81</v>
      </c>
      <c r="D29" t="s" s="117">
        <v>82</v>
      </c>
      <c r="E29" t="s" s="117">
        <v>83</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row>
    <row r="30" ht="14.6" customHeight="1">
      <c r="A30" s="11"/>
      <c r="B30" s="11"/>
      <c r="C30" s="118">
        <v>0.3</v>
      </c>
      <c r="D30" s="119">
        <v>0.05</v>
      </c>
      <c r="E30" s="23" cm="1">
        <f t="array" ref="E30">$E$26*D30</f>
        <v>-300</v>
      </c>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row>
    <row r="31" ht="15" customHeight="1">
      <c r="A31" s="11"/>
      <c r="B31" s="11"/>
      <c r="C31" s="118">
        <v>0.35</v>
      </c>
      <c r="D31" s="119" cm="1">
        <f t="array" ref="D31">D30+0.025</f>
        <v>0.075</v>
      </c>
      <c r="E31" s="23" cm="1">
        <f t="array" ref="E31">$E$26*D31</f>
        <v>-450</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row>
    <row r="32" ht="15" customHeight="1">
      <c r="A32" s="11"/>
      <c r="B32" s="11"/>
      <c r="C32" s="118">
        <v>0.4</v>
      </c>
      <c r="D32" s="119" cm="1">
        <f t="array" ref="D32">D31+0.025</f>
        <v>0.1</v>
      </c>
      <c r="E32" s="23" cm="1">
        <f t="array" ref="E32">$E$26*D32</f>
        <v>-600</v>
      </c>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row>
    <row r="33" ht="14.65" customHeight="1">
      <c r="A33" s="11"/>
      <c r="B33" s="11"/>
      <c r="C33" s="118">
        <v>0.45</v>
      </c>
      <c r="D33" s="119" cm="1">
        <f t="array" ref="D33">D32+0.025</f>
        <v>0.125</v>
      </c>
      <c r="E33" s="23" cm="1">
        <f t="array" ref="E33">$E$26*D33</f>
        <v>-750</v>
      </c>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row>
  </sheetData>
  <mergeCells count="6">
    <mergeCell ref="A1:K1"/>
    <mergeCell ref="B3:E3"/>
    <mergeCell ref="M3:P3"/>
    <mergeCell ref="B16:E16"/>
    <mergeCell ref="B12:E12"/>
    <mergeCell ref="G3:J3"/>
  </mergeCells>
  <pageMargins left="0.25" right="0.25" top="0.75" bottom="0.25" header="0.3" footer="0.3"/>
  <pageSetup firstPageNumber="1" fitToHeight="1" fitToWidth="1" scale="100" useFirstPageNumber="0" orientation="landscape"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